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oup\Lakossági Üzletág\1TERMÉK\Jelzáloghitel\CSOK_ÁFA\"/>
    </mc:Choice>
  </mc:AlternateContent>
  <workbookProtection workbookPassword="DA83" lockStructure="1"/>
  <bookViews>
    <workbookView xWindow="240" yWindow="48" windowWidth="19440" windowHeight="79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0" i="1" l="1"/>
  <c r="E3" i="1" l="1"/>
  <c r="E13" i="1"/>
  <c r="G30" i="1" l="1"/>
  <c r="G32" i="1" s="1"/>
  <c r="H51" i="1" l="1"/>
  <c r="G51" i="1"/>
  <c r="F51" i="1"/>
  <c r="E51" i="1"/>
  <c r="F50" i="1"/>
  <c r="E50" i="1"/>
  <c r="E29" i="1"/>
  <c r="E28" i="1"/>
  <c r="F42" i="1" l="1"/>
  <c r="H36" i="1" s="1"/>
  <c r="H24" i="1"/>
  <c r="H23" i="1"/>
  <c r="G50" i="1"/>
  <c r="C35" i="1" s="1"/>
  <c r="F45" i="1"/>
  <c r="H50" i="1"/>
  <c r="H25" i="1"/>
  <c r="H26" i="1"/>
  <c r="C34" i="1" l="1"/>
  <c r="C28" i="1"/>
  <c r="H27" i="1"/>
  <c r="C29" i="1"/>
  <c r="C37" i="1"/>
  <c r="C30" i="1"/>
  <c r="C41" i="1"/>
  <c r="C39" i="1"/>
  <c r="C31" i="1"/>
  <c r="C33" i="1"/>
  <c r="C36" i="1"/>
  <c r="C40" i="1"/>
  <c r="C32" i="1"/>
  <c r="C38" i="1"/>
  <c r="F43" i="1"/>
  <c r="H37" i="1" s="1"/>
  <c r="F44" i="1"/>
  <c r="H38" i="1" s="1"/>
  <c r="H39" i="1" l="1"/>
  <c r="E7" i="1" s="1"/>
  <c r="C13" i="1" l="1"/>
</calcChain>
</file>

<file path=xl/sharedStrings.xml><?xml version="1.0" encoding="utf-8"?>
<sst xmlns="http://schemas.openxmlformats.org/spreadsheetml/2006/main" count="84" uniqueCount="78">
  <si>
    <t>a-a</t>
  </si>
  <si>
    <t>a-b</t>
  </si>
  <si>
    <t>a-c</t>
  </si>
  <si>
    <t>b-a</t>
  </si>
  <si>
    <t>b-b</t>
  </si>
  <si>
    <t>b-c</t>
  </si>
  <si>
    <t>c-a</t>
  </si>
  <si>
    <t>c-b</t>
  </si>
  <si>
    <t>c-c</t>
  </si>
  <si>
    <t>c-d</t>
  </si>
  <si>
    <t>d-a</t>
  </si>
  <si>
    <t>d-b</t>
  </si>
  <si>
    <t>d-c</t>
  </si>
  <si>
    <t>d-d</t>
  </si>
  <si>
    <t>a.</t>
  </si>
  <si>
    <t>b.</t>
  </si>
  <si>
    <t>c.</t>
  </si>
  <si>
    <t>d.</t>
  </si>
  <si>
    <t>Ha 1=a 2=a</t>
  </si>
  <si>
    <t>Ha 1=a 2=b</t>
  </si>
  <si>
    <t>Ha 1=a 2=c</t>
  </si>
  <si>
    <t>Ha 1=b 2=a</t>
  </si>
  <si>
    <t>Ha 1=b 2=b</t>
  </si>
  <si>
    <t>Ha 1=b 2=c</t>
  </si>
  <si>
    <t>Ha 1=c 2=b 3=c</t>
  </si>
  <si>
    <t>Ha 1=c 2=c 3=a</t>
  </si>
  <si>
    <t>Ha 1=c 2=c 3=b</t>
  </si>
  <si>
    <t>Ha 1=c 2=c 3=c</t>
  </si>
  <si>
    <t>Ha 1=c 2=d 3=a</t>
  </si>
  <si>
    <t>Ha 1=c 2=d 3=b</t>
  </si>
  <si>
    <t>Ha 1=c 2=d 3=c</t>
  </si>
  <si>
    <t>Ha 1=d 2=a 3=a</t>
  </si>
  <si>
    <t>Ha 1=d 2=a 3=b</t>
  </si>
  <si>
    <t>Ha 1=d 2=b 3=a</t>
  </si>
  <si>
    <t>Ha 1=d 2=b 3=b</t>
  </si>
  <si>
    <t>Ha 1=d 2=b 3=c</t>
  </si>
  <si>
    <t>Ha 1=d 2=c 3=a</t>
  </si>
  <si>
    <t>Ha 1=d 2=c 3=b</t>
  </si>
  <si>
    <t>Ha 1=d 2=c 3=c</t>
  </si>
  <si>
    <t>Ha 1=d 2=d 3=a</t>
  </si>
  <si>
    <t>Ha 1=d 2=d 3=b</t>
  </si>
  <si>
    <t>Ha 1=d 2=d 3=c</t>
  </si>
  <si>
    <t>összességében:</t>
  </si>
  <si>
    <t>e-a</t>
  </si>
  <si>
    <t>e-b</t>
  </si>
  <si>
    <t>e-c</t>
  </si>
  <si>
    <t>e-d</t>
  </si>
  <si>
    <t>CSOK maximális összege:</t>
  </si>
  <si>
    <t>Új lakás vásárlás/építés</t>
  </si>
  <si>
    <t>Használt lakás vásárlás</t>
  </si>
  <si>
    <t>Segédtábla a CSOK felhasználás céljához</t>
  </si>
  <si>
    <t>CSOK összegek:</t>
  </si>
  <si>
    <t>Összeg kalkuláló tábla</t>
  </si>
  <si>
    <t>Segédtábla a gyerekszám meghatározásához</t>
  </si>
  <si>
    <t>Segédtábla a CSOK összeg meghatározásához</t>
  </si>
  <si>
    <t>Segédtábla  a kategóriák meghatározásához</t>
  </si>
  <si>
    <t>1 gyermek</t>
  </si>
  <si>
    <t>2 gyermek</t>
  </si>
  <si>
    <t>3 gyermek</t>
  </si>
  <si>
    <t>4 vagy több</t>
  </si>
  <si>
    <t>-</t>
  </si>
  <si>
    <t>m2 korlát 1 gyerek:</t>
  </si>
  <si>
    <t>m2 korlát2 gyerek:</t>
  </si>
  <si>
    <t>m2 3 gyerek:</t>
  </si>
  <si>
    <t>m2 4 gyerek:</t>
  </si>
  <si>
    <t>m2 korlát új és használt lakások esetén:</t>
  </si>
  <si>
    <t>m2 korlát családi háznál:</t>
  </si>
  <si>
    <t>m2 1 gyerek</t>
  </si>
  <si>
    <t>m2 2 gyerek</t>
  </si>
  <si>
    <t>m2 3 gyerek</t>
  </si>
  <si>
    <t>Új családi ház vásárlás/építés</t>
  </si>
  <si>
    <t>Bővítés</t>
  </si>
  <si>
    <t>Árkorlát használt lakások esetén:</t>
  </si>
  <si>
    <t>Jogszabályi feltételek:</t>
  </si>
  <si>
    <t>Milyen célra kívánja felhasználni a CSOK-ot?</t>
  </si>
  <si>
    <t>Hány gyermek után venné igénybe a kedvezményt?</t>
  </si>
  <si>
    <t>CSOK KALKULÁTOR</t>
  </si>
  <si>
    <r>
      <t>Mekkora az ingatlan hasznos alapterülete (bővítés utáni hasznos alapterülete) (m</t>
    </r>
    <r>
      <rPr>
        <b/>
        <vertAlign val="superscript"/>
        <sz val="11"/>
        <color theme="6" tint="-0.499984740745262"/>
        <rFont val="Tahoma"/>
        <family val="2"/>
        <charset val="238"/>
      </rPr>
      <t>2</t>
    </r>
    <r>
      <rPr>
        <b/>
        <sz val="11"/>
        <color theme="6" tint="-0.499984740745262"/>
        <rFont val="Tahoma"/>
        <family val="2"/>
        <charset val="238"/>
      </rPr>
      <t>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</si>
</sst>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rgb="FFC0000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6"/>
      <color theme="0"/>
      <name val="Tahoma"/>
      <family val="2"/>
      <charset val="238"/>
    </font>
    <font>
      <b/>
      <sz val="14"/>
      <color theme="6" tint="-0.499984740745262"/>
      <name val="Tahoma"/>
      <family val="2"/>
      <charset val="238"/>
    </font>
    <font>
      <b/>
      <sz val="11"/>
      <color theme="6" tint="-0.499984740745262"/>
      <name val="Tahoma"/>
      <family val="2"/>
      <charset val="238"/>
    </font>
    <font>
      <sz val="11"/>
      <color theme="6" tint="-0.499984740745262"/>
      <name val="Tahoma"/>
      <family val="2"/>
      <charset val="238"/>
    </font>
    <font>
      <b/>
      <vertAlign val="superscript"/>
      <sz val="11"/>
      <color theme="6" tint="-0.49998474074526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 applyFill="1"/>
    <xf numFmtId="2" fontId="0" fillId="0" borderId="0" xfId="0" applyNumberFormat="1"/>
    <xf numFmtId="1" fontId="0" fillId="0" borderId="0" xfId="0" applyNumberFormat="1"/>
    <xf numFmtId="1" fontId="0" fillId="0" borderId="0" xfId="0" applyNumberFormat="1" applyFill="1" applyAlignment="1"/>
    <xf numFmtId="1" fontId="0" fillId="0" borderId="1" xfId="0" applyNumberFormat="1" applyBorder="1"/>
    <xf numFmtId="1" fontId="0" fillId="0" borderId="1" xfId="0" applyNumberFormat="1" applyFill="1" applyBorder="1" applyProtection="1">
      <protection hidden="1"/>
    </xf>
    <xf numFmtId="1" fontId="0" fillId="0" borderId="1" xfId="0" applyNumberFormat="1" applyFill="1" applyBorder="1" applyAlignment="1"/>
    <xf numFmtId="1" fontId="0" fillId="0" borderId="1" xfId="0" applyNumberFormat="1" applyFill="1" applyBorder="1" applyAlignment="1" applyProtection="1">
      <protection hidden="1"/>
    </xf>
    <xf numFmtId="1" fontId="1" fillId="3" borderId="1" xfId="0" applyNumberFormat="1" applyFon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left"/>
    </xf>
    <xf numFmtId="1" fontId="0" fillId="0" borderId="1" xfId="0" applyNumberFormat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1" fontId="5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1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top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3" fillId="5" borderId="5" xfId="0" applyNumberFormat="1" applyFont="1" applyFill="1" applyBorder="1" applyAlignment="1" applyProtection="1">
      <alignment horizontal="center" vertical="center"/>
      <protection locked="0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4" fillId="6" borderId="0" xfId="0" applyNumberFormat="1" applyFont="1" applyFill="1" applyAlignment="1" applyProtection="1">
      <alignment horizontal="center" vertical="top" wrapText="1"/>
    </xf>
    <xf numFmtId="1" fontId="4" fillId="2" borderId="0" xfId="0" applyNumberFormat="1" applyFont="1" applyFill="1" applyAlignment="1" applyProtection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9"/>
  <sheetViews>
    <sheetView showGridLines="0" showRowColHeaders="0" tabSelected="1" zoomScale="85" zoomScaleNormal="85" workbookViewId="0">
      <selection activeCell="C5" sqref="C5"/>
    </sheetView>
  </sheetViews>
  <sheetFormatPr defaultRowHeight="14.4" x14ac:dyDescent="0.3"/>
  <cols>
    <col min="1" max="1" width="11.44140625" customWidth="1"/>
    <col min="2" max="2" width="71.5546875" customWidth="1"/>
    <col min="3" max="3" width="47.6640625" customWidth="1"/>
    <col min="4" max="4" width="2.6640625" style="3" customWidth="1"/>
    <col min="5" max="5" width="37.88671875" style="3" customWidth="1"/>
    <col min="6" max="6" width="37.109375" style="3" customWidth="1"/>
    <col min="7" max="7" width="38.33203125" style="3" customWidth="1"/>
    <col min="8" max="8" width="13.33203125" style="3" customWidth="1"/>
    <col min="9" max="9" width="13" style="3" customWidth="1"/>
    <col min="10" max="10" width="13.88671875" style="3" customWidth="1"/>
    <col min="11" max="11" width="9.33203125" style="3" bestFit="1" customWidth="1"/>
    <col min="12" max="12" width="9.109375" style="3"/>
    <col min="13" max="13" width="16.109375" style="3" customWidth="1"/>
    <col min="14" max="14" width="12.88671875" style="3" customWidth="1"/>
    <col min="15" max="15" width="9.109375" style="3"/>
    <col min="16" max="40" width="9.109375" style="2"/>
  </cols>
  <sheetData>
    <row r="1" spans="2:40" ht="56.25" customHeight="1" x14ac:dyDescent="0.3"/>
    <row r="2" spans="2:40" ht="45.75" customHeight="1" x14ac:dyDescent="0.3">
      <c r="B2" s="21" t="s">
        <v>76</v>
      </c>
      <c r="C2" s="14"/>
      <c r="D2" s="15"/>
      <c r="E2" s="27" t="s">
        <v>73</v>
      </c>
      <c r="F2" s="15"/>
    </row>
    <row r="3" spans="2:40" ht="38.25" customHeight="1" x14ac:dyDescent="0.3">
      <c r="B3" s="22" t="s">
        <v>74</v>
      </c>
      <c r="C3" s="28" t="s">
        <v>48</v>
      </c>
      <c r="D3" s="15"/>
      <c r="E3" s="35" t="str">
        <f>IF(C3=E35,"Bővíteni kivánt ingatlan: 1. az igénylő tulajdonában van,
2. az igénylő és mindazon személyek (gyermekek) lakóhelye, akik után a CSOK-ot igénybe veszik,
3. a kérelem benyújtásának időpontjában a bővítést még nem kezdték meg.",IF(C3=E34,"A vásárolni kívánt használt lakás vételára legfeljebb 20%-kal haladhatja meg a hitelintézet által megállapított forgalmi értéket",IF(C3=E33,"2008. július 1-én vagy azt követően kiadott használatba vételi engedéllyel vagy a használatbavétel tudomásulvételét igazoló hatósági bizonyítvánnyal rendelkezik",IF(C3=E32,"2008. július 1-én vagy azt követően kiadott használatba vételi engedéllyel vagy a használatbavétel tudomásulvételét igazoló hatósági bizonyítvánnyal rendelkezik","-"))))</f>
        <v>2008. július 1-én vagy azt követően kiadott használatba vételi engedéllyel vagy a használatbavétel tudomásulvételét igazoló hatósági bizonyítvánnyal rendelkezik</v>
      </c>
      <c r="F3" s="35"/>
    </row>
    <row r="4" spans="2:40" ht="21" customHeight="1" x14ac:dyDescent="0.3">
      <c r="B4" s="23"/>
      <c r="C4" s="20"/>
      <c r="D4" s="15"/>
      <c r="E4" s="35"/>
      <c r="F4" s="35"/>
    </row>
    <row r="5" spans="2:40" ht="38.25" customHeight="1" x14ac:dyDescent="0.3">
      <c r="B5" s="22" t="s">
        <v>75</v>
      </c>
      <c r="C5" s="28" t="s">
        <v>58</v>
      </c>
      <c r="D5" s="15"/>
      <c r="E5" s="35"/>
      <c r="F5" s="35"/>
    </row>
    <row r="6" spans="2:40" ht="15" customHeight="1" x14ac:dyDescent="0.3">
      <c r="B6" s="23"/>
      <c r="C6" s="20"/>
      <c r="D6" s="15"/>
      <c r="E6" s="15"/>
      <c r="F6" s="15"/>
    </row>
    <row r="7" spans="2:40" ht="39" customHeight="1" x14ac:dyDescent="0.3">
      <c r="B7" s="24" t="s">
        <v>77</v>
      </c>
      <c r="C7" s="28">
        <v>80</v>
      </c>
      <c r="D7" s="15"/>
      <c r="E7" s="35" t="str">
        <f>IF(H39="njt","az ingatlan hasznos alapterülete kevesebb az elvárt minimális méretnél",IF(H27="njt","az ingatlan hasznos alapterülete kevesebb az elvárt minimális méretnél",IF(C3=E35,"Bővítés esetén a kapható támogatás összege nem haladhatja meg a számlával igazolt bekerülési költség 50%-át.",IF(C3=E33,"A támogatást kizárólag a használatba vételi engedély vagy a használatbavétel tudomásulvételét igazoló hatósági bizonyítvány kiadása előtt lehet igényelni!",IF(C3=E32,"A támogatást kizárólag a használatba vételi engedély vagy a használatbavétel tudomásulvételét igazoló hatósági bizonyítvány kiadása előtt lehet igényelni!","-")))))</f>
        <v>A támogatást kizárólag a használatba vételi engedély vagy a használatbavétel tudomásulvételét igazoló hatósági bizonyítvány kiadása előtt lehet igényelni!</v>
      </c>
      <c r="F7" s="35"/>
    </row>
    <row r="8" spans="2:40" x14ac:dyDescent="0.3">
      <c r="B8" s="25"/>
      <c r="C8" s="18"/>
      <c r="D8" s="15"/>
      <c r="E8" s="35"/>
      <c r="F8" s="35"/>
      <c r="O8" s="2"/>
      <c r="AM8"/>
      <c r="AN8"/>
    </row>
    <row r="9" spans="2:40" ht="15" customHeight="1" x14ac:dyDescent="0.3">
      <c r="B9" s="25"/>
      <c r="C9" s="18"/>
      <c r="D9" s="15"/>
      <c r="E9" s="16"/>
      <c r="F9" s="16"/>
      <c r="O9" s="2"/>
      <c r="AM9"/>
      <c r="AN9"/>
    </row>
    <row r="10" spans="2:40" ht="38.25" hidden="1" customHeight="1" x14ac:dyDescent="0.3">
      <c r="B10" s="26"/>
      <c r="C10" s="29"/>
      <c r="D10" s="15"/>
      <c r="E10" s="34" t="str">
        <f>IF(C3=E35,"Bővítés esetén a számlakötelezettség a hitelintézet által elfogadott bekerülési költség legalább 70%-a",IF(C3=E34,IF(C10&gt;35000000,"CSOK kedvezménnyel vásárolni kívánt használt lakás értéke nem haladhatja meg a jogszabályban meghatározott maximumot, amely 35 millió forintot jelent.","-"),"-"))</f>
        <v>-</v>
      </c>
      <c r="F10" s="34"/>
      <c r="O10" s="2"/>
      <c r="AM10"/>
      <c r="AN10"/>
    </row>
    <row r="11" spans="2:40" x14ac:dyDescent="0.3">
      <c r="B11" s="17"/>
      <c r="C11" s="14"/>
      <c r="D11" s="15"/>
      <c r="E11" s="34"/>
      <c r="F11" s="34"/>
      <c r="O11" s="2"/>
      <c r="AM11"/>
      <c r="AN11"/>
    </row>
    <row r="12" spans="2:40" x14ac:dyDescent="0.3">
      <c r="B12" s="14"/>
      <c r="C12" s="14"/>
      <c r="D12" s="15"/>
      <c r="E12" s="15"/>
      <c r="F12" s="15"/>
    </row>
    <row r="13" spans="2:40" ht="57.75" customHeight="1" x14ac:dyDescent="0.3">
      <c r="B13" s="19" t="s">
        <v>47</v>
      </c>
      <c r="C13" s="30">
        <f>IF(C5="-","nem jogosult támogatásra",IF(C3=E35,IF(H27="njt","nem jogosult támogatásra",MIN(C10,MAX(C28:C41))),IF(H39="njt","nem jogosult támogatásra",IF(G32="nem jogosult támogatásra","nem jogosult támogatásra",IF(H27="njt","nem jogosult támogatásra",SUM(C28:C41))))))</f>
        <v>10000000</v>
      </c>
      <c r="D13" s="15"/>
      <c r="E13" s="35" t="str">
        <f>IF(C3=E35,"A lakásbővítést követően kialakított lakás hasznos alapterületnek el kell érnie a meglévő, a vállalt gyermek(ek) és a terhesség 24. hetét betöltött magzat vagy ikermagzat gyermek(ek) alapján számított minimum hasznos alapterület értékét.","-")</f>
        <v>-</v>
      </c>
      <c r="F13" s="35"/>
    </row>
    <row r="15" spans="2:40" x14ac:dyDescent="0.3">
      <c r="F15" s="4"/>
    </row>
    <row r="16" spans="2:40" hidden="1" x14ac:dyDescent="0.3"/>
    <row r="17" spans="2:11" hidden="1" x14ac:dyDescent="0.3">
      <c r="F17" s="1"/>
    </row>
    <row r="18" spans="2:11" hidden="1" x14ac:dyDescent="0.3"/>
    <row r="19" spans="2:11" hidden="1" x14ac:dyDescent="0.3"/>
    <row r="20" spans="2:11" hidden="1" x14ac:dyDescent="0.3"/>
    <row r="21" spans="2:11" hidden="1" x14ac:dyDescent="0.3"/>
    <row r="22" spans="2:11" hidden="1" x14ac:dyDescent="0.3">
      <c r="G22" s="31" t="s">
        <v>65</v>
      </c>
      <c r="H22" s="33"/>
      <c r="J22" s="31" t="s">
        <v>51</v>
      </c>
      <c r="K22" s="33"/>
    </row>
    <row r="23" spans="2:11" hidden="1" x14ac:dyDescent="0.3">
      <c r="G23" s="5" t="s">
        <v>61</v>
      </c>
      <c r="H23" s="5">
        <f>IF($C$5=E42,IF($C$7&lt;40,"5",1),0)</f>
        <v>0</v>
      </c>
      <c r="J23" s="10" t="s">
        <v>18</v>
      </c>
      <c r="K23" s="11">
        <v>600000</v>
      </c>
    </row>
    <row r="24" spans="2:11" hidden="1" x14ac:dyDescent="0.3">
      <c r="G24" s="5" t="s">
        <v>62</v>
      </c>
      <c r="H24" s="5">
        <f>IF($C$5=E43,IF($C$7&lt;50,"5",1),0)</f>
        <v>0</v>
      </c>
      <c r="J24" s="10" t="s">
        <v>19</v>
      </c>
      <c r="K24" s="11">
        <v>2600000</v>
      </c>
    </row>
    <row r="25" spans="2:11" hidden="1" x14ac:dyDescent="0.3">
      <c r="G25" s="5" t="s">
        <v>63</v>
      </c>
      <c r="H25" s="5">
        <f>IF($C$5=E44,IF($C$7&lt;60,"5",1),0)</f>
        <v>1</v>
      </c>
      <c r="J25" s="10" t="s">
        <v>20</v>
      </c>
      <c r="K25" s="11">
        <v>10000000</v>
      </c>
    </row>
    <row r="26" spans="2:11" hidden="1" x14ac:dyDescent="0.3">
      <c r="G26" s="5" t="s">
        <v>64</v>
      </c>
      <c r="H26" s="5">
        <f>IF($C$5=E45,IF($C$7&lt;70,"5",1),0)</f>
        <v>0</v>
      </c>
      <c r="J26" s="10" t="s">
        <v>21</v>
      </c>
      <c r="K26" s="11">
        <v>600000</v>
      </c>
    </row>
    <row r="27" spans="2:11" hidden="1" x14ac:dyDescent="0.3">
      <c r="B27" s="31" t="s">
        <v>52</v>
      </c>
      <c r="C27" s="33"/>
      <c r="E27" s="9" t="s">
        <v>55</v>
      </c>
      <c r="G27" s="5" t="s">
        <v>42</v>
      </c>
      <c r="H27" s="5">
        <f>IF(G38="njt","njt",IF(H23+H24+H25+H26=5,"njt",0))</f>
        <v>0</v>
      </c>
      <c r="J27" s="10" t="s">
        <v>22</v>
      </c>
      <c r="K27" s="11">
        <v>2600000</v>
      </c>
    </row>
    <row r="28" spans="2:11" hidden="1" x14ac:dyDescent="0.3">
      <c r="B28" s="10" t="s">
        <v>0</v>
      </c>
      <c r="C28" s="5">
        <f>IF(E51+E50=2,K23,0)</f>
        <v>0</v>
      </c>
      <c r="E28" s="5">
        <f>IF(C3=E32,1,0)</f>
        <v>1</v>
      </c>
      <c r="J28" s="10" t="s">
        <v>23</v>
      </c>
      <c r="K28" s="11">
        <v>10000000</v>
      </c>
    </row>
    <row r="29" spans="2:11" hidden="1" x14ac:dyDescent="0.3">
      <c r="B29" s="5" t="s">
        <v>1</v>
      </c>
      <c r="C29" s="5">
        <f>IF(E50+F51=2,K24,0)</f>
        <v>0</v>
      </c>
      <c r="E29" s="5">
        <f>IF(C3=E33,1,0)</f>
        <v>0</v>
      </c>
      <c r="G29" s="9" t="s">
        <v>72</v>
      </c>
      <c r="J29" s="10" t="s">
        <v>24</v>
      </c>
      <c r="K29" s="11">
        <v>1430000</v>
      </c>
    </row>
    <row r="30" spans="2:11" hidden="1" x14ac:dyDescent="0.3">
      <c r="B30" s="5" t="s">
        <v>2</v>
      </c>
      <c r="C30" s="5">
        <f>IF(E50+G51=2,K25,0)</f>
        <v>10000000</v>
      </c>
      <c r="G30" s="5">
        <f>IF(C3=E34,IF(C10&gt;35000000,1,0),0)</f>
        <v>0</v>
      </c>
      <c r="J30" s="10" t="s">
        <v>25</v>
      </c>
      <c r="K30" s="11">
        <v>1320000</v>
      </c>
    </row>
    <row r="31" spans="2:11" hidden="1" x14ac:dyDescent="0.3">
      <c r="B31" s="5" t="s">
        <v>3</v>
      </c>
      <c r="C31" s="5">
        <f>IF(F50+E51=2,K26,0)</f>
        <v>0</v>
      </c>
      <c r="D31" s="13"/>
      <c r="E31" s="9" t="s">
        <v>50</v>
      </c>
      <c r="G31" s="5"/>
      <c r="J31" s="10" t="s">
        <v>26</v>
      </c>
      <c r="K31" s="11">
        <v>1650000</v>
      </c>
    </row>
    <row r="32" spans="2:11" hidden="1" x14ac:dyDescent="0.3">
      <c r="B32" s="5" t="s">
        <v>4</v>
      </c>
      <c r="C32" s="5">
        <f>IF(F50+F51=2,K27,0)</f>
        <v>0</v>
      </c>
      <c r="D32" s="13"/>
      <c r="E32" s="7" t="s">
        <v>48</v>
      </c>
      <c r="G32" s="5">
        <f>IF(G30+G31=1,"nem jogosult támogatásra",0)</f>
        <v>0</v>
      </c>
      <c r="J32" s="10" t="s">
        <v>27</v>
      </c>
      <c r="K32" s="11">
        <v>2200000</v>
      </c>
    </row>
    <row r="33" spans="2:11" hidden="1" x14ac:dyDescent="0.3">
      <c r="B33" s="5" t="s">
        <v>5</v>
      </c>
      <c r="C33" s="5">
        <f>IF(F50+G51=2,K28,0)</f>
        <v>0</v>
      </c>
      <c r="D33" s="13"/>
      <c r="E33" s="7" t="s">
        <v>70</v>
      </c>
      <c r="J33" s="10" t="s">
        <v>28</v>
      </c>
      <c r="K33" s="11">
        <v>1760000</v>
      </c>
    </row>
    <row r="34" spans="2:11" hidden="1" x14ac:dyDescent="0.3">
      <c r="B34" s="12" t="s">
        <v>6</v>
      </c>
      <c r="C34" s="5">
        <f>IF(G50+E51=2,K23,0)</f>
        <v>0</v>
      </c>
      <c r="D34" s="13"/>
      <c r="E34" s="8" t="s">
        <v>49</v>
      </c>
      <c r="J34" s="10" t="s">
        <v>29</v>
      </c>
      <c r="K34" s="11">
        <v>2200000</v>
      </c>
    </row>
    <row r="35" spans="2:11" hidden="1" x14ac:dyDescent="0.3">
      <c r="B35" s="12" t="s">
        <v>7</v>
      </c>
      <c r="C35" s="5">
        <f>IF(G50+F51=2,K29,0)</f>
        <v>0</v>
      </c>
      <c r="E35" s="8" t="s">
        <v>71</v>
      </c>
      <c r="G35" s="31" t="s">
        <v>66</v>
      </c>
      <c r="H35" s="33"/>
      <c r="J35" s="10" t="s">
        <v>30</v>
      </c>
      <c r="K35" s="11">
        <v>2750000</v>
      </c>
    </row>
    <row r="36" spans="2:11" hidden="1" x14ac:dyDescent="0.3">
      <c r="B36" s="12" t="s">
        <v>8</v>
      </c>
      <c r="C36" s="5">
        <f>IF(G50+G51=2,K32,0)</f>
        <v>0</v>
      </c>
      <c r="G36" s="5" t="s">
        <v>67</v>
      </c>
      <c r="H36" s="5">
        <f>IF($C$3=$E$33,IF($C$5=F42,IF($C$7&lt;70,5,1),0),0)</f>
        <v>0</v>
      </c>
      <c r="J36" s="10" t="s">
        <v>31</v>
      </c>
      <c r="K36" s="11">
        <v>550000</v>
      </c>
    </row>
    <row r="37" spans="2:11" hidden="1" x14ac:dyDescent="0.3">
      <c r="B37" s="12" t="s">
        <v>9</v>
      </c>
      <c r="C37" s="5">
        <f>IF(G50+H51=2,K35,0)</f>
        <v>0</v>
      </c>
      <c r="G37" s="5" t="s">
        <v>68</v>
      </c>
      <c r="H37" s="5">
        <f>IF($C$3=$E$33,IF($C$5=F43,IF($C$7&lt;80,"5",1),0),0)</f>
        <v>0</v>
      </c>
      <c r="J37" s="10" t="s">
        <v>32</v>
      </c>
      <c r="K37" s="11">
        <v>600000</v>
      </c>
    </row>
    <row r="38" spans="2:11" hidden="1" x14ac:dyDescent="0.3">
      <c r="B38" s="12" t="s">
        <v>10</v>
      </c>
      <c r="C38" s="5">
        <f>IF(H50+E51=2,K37,0)</f>
        <v>0</v>
      </c>
      <c r="G38" s="5" t="s">
        <v>69</v>
      </c>
      <c r="H38" s="5">
        <f>IF($C$3=$E$33,IF($C$5=F44,IF($C$7&lt;90,"5",1),0),0)</f>
        <v>0</v>
      </c>
      <c r="J38" s="10" t="s">
        <v>33</v>
      </c>
      <c r="K38" s="11">
        <v>880000</v>
      </c>
    </row>
    <row r="39" spans="2:11" hidden="1" x14ac:dyDescent="0.3">
      <c r="B39" s="12" t="s">
        <v>11</v>
      </c>
      <c r="C39" s="5">
        <f>IF(H50+F51=2,K40,0)</f>
        <v>0</v>
      </c>
      <c r="G39" s="5" t="s">
        <v>42</v>
      </c>
      <c r="H39" s="5">
        <f>IF(H36+H37+H38=5,"njt",0)</f>
        <v>0</v>
      </c>
      <c r="J39" s="10" t="s">
        <v>34</v>
      </c>
      <c r="K39" s="11">
        <v>1100000</v>
      </c>
    </row>
    <row r="40" spans="2:11" hidden="1" x14ac:dyDescent="0.3">
      <c r="B40" s="12" t="s">
        <v>12</v>
      </c>
      <c r="C40" s="5">
        <f>IF(H50+G51=2,K43,0)</f>
        <v>0</v>
      </c>
      <c r="J40" s="10" t="s">
        <v>35</v>
      </c>
      <c r="K40" s="11">
        <v>1430000</v>
      </c>
    </row>
    <row r="41" spans="2:11" hidden="1" x14ac:dyDescent="0.3">
      <c r="B41" s="12" t="s">
        <v>13</v>
      </c>
      <c r="C41" s="5">
        <f>IF(H50+H51=2,K46,0)</f>
        <v>0</v>
      </c>
      <c r="E41" s="31" t="s">
        <v>53</v>
      </c>
      <c r="F41" s="32"/>
      <c r="G41" s="33"/>
      <c r="J41" s="10" t="s">
        <v>36</v>
      </c>
      <c r="K41" s="11">
        <v>1320000</v>
      </c>
    </row>
    <row r="42" spans="2:11" hidden="1" x14ac:dyDescent="0.3">
      <c r="E42" s="6" t="s">
        <v>56</v>
      </c>
      <c r="F42" s="6" t="str">
        <f>IF($E$28+$E$29=1,E42,G42)</f>
        <v>1 gyermek</v>
      </c>
      <c r="G42" s="6" t="s">
        <v>56</v>
      </c>
      <c r="J42" s="10" t="s">
        <v>37</v>
      </c>
      <c r="K42" s="11">
        <v>1650000</v>
      </c>
    </row>
    <row r="43" spans="2:11" hidden="1" x14ac:dyDescent="0.3">
      <c r="E43" s="6" t="s">
        <v>57</v>
      </c>
      <c r="F43" s="6" t="str">
        <f>IF($E$28+$E$29=1,E43,G43)</f>
        <v>2 gyermek</v>
      </c>
      <c r="G43" s="6" t="s">
        <v>57</v>
      </c>
      <c r="J43" s="10" t="s">
        <v>38</v>
      </c>
      <c r="K43" s="11">
        <v>2200000</v>
      </c>
    </row>
    <row r="44" spans="2:11" hidden="1" x14ac:dyDescent="0.3">
      <c r="E44" s="6" t="s">
        <v>58</v>
      </c>
      <c r="F44" s="6" t="str">
        <f>IF($E$28+$E$29=1,E44,G44)</f>
        <v>3 gyermek</v>
      </c>
      <c r="G44" s="6" t="s">
        <v>58</v>
      </c>
      <c r="J44" s="10" t="s">
        <v>39</v>
      </c>
      <c r="K44" s="11">
        <v>1760000</v>
      </c>
    </row>
    <row r="45" spans="2:11" hidden="1" x14ac:dyDescent="0.3">
      <c r="E45" s="6" t="s">
        <v>59</v>
      </c>
      <c r="F45" s="6" t="str">
        <f>IF($E$28+$E$29=1,G45,E45)</f>
        <v>-</v>
      </c>
      <c r="G45" s="6" t="s">
        <v>60</v>
      </c>
      <c r="J45" s="10" t="s">
        <v>40</v>
      </c>
      <c r="K45" s="11">
        <v>2200000</v>
      </c>
    </row>
    <row r="46" spans="2:11" hidden="1" x14ac:dyDescent="0.3">
      <c r="J46" s="10" t="s">
        <v>41</v>
      </c>
      <c r="K46" s="11">
        <v>2750000</v>
      </c>
    </row>
    <row r="47" spans="2:11" hidden="1" x14ac:dyDescent="0.3">
      <c r="J47" s="10" t="s">
        <v>43</v>
      </c>
      <c r="K47" s="11">
        <v>600000</v>
      </c>
    </row>
    <row r="48" spans="2:11" hidden="1" x14ac:dyDescent="0.3">
      <c r="E48" s="31" t="s">
        <v>54</v>
      </c>
      <c r="F48" s="32"/>
      <c r="G48" s="32"/>
      <c r="H48" s="32"/>
      <c r="I48" s="33"/>
      <c r="J48" s="10" t="s">
        <v>44</v>
      </c>
      <c r="K48" s="11">
        <v>2600000</v>
      </c>
    </row>
    <row r="49" spans="5:11" hidden="1" x14ac:dyDescent="0.3">
      <c r="E49" s="10" t="s">
        <v>14</v>
      </c>
      <c r="F49" s="5" t="s">
        <v>15</v>
      </c>
      <c r="G49" s="10" t="s">
        <v>16</v>
      </c>
      <c r="H49" s="10" t="s">
        <v>17</v>
      </c>
      <c r="I49" s="10"/>
      <c r="J49" s="10" t="s">
        <v>45</v>
      </c>
      <c r="K49" s="11">
        <v>10000000</v>
      </c>
    </row>
    <row r="50" spans="5:11" hidden="1" x14ac:dyDescent="0.3">
      <c r="E50" s="5">
        <f>IF(C3=E32,1,0)</f>
        <v>1</v>
      </c>
      <c r="F50" s="5">
        <f>IF(C3=E33,1,0)</f>
        <v>0</v>
      </c>
      <c r="G50" s="5">
        <f>IF(C3=E34,1,0)</f>
        <v>0</v>
      </c>
      <c r="H50" s="5">
        <f>IF(C3=E35,1,0)</f>
        <v>0</v>
      </c>
      <c r="I50" s="10"/>
      <c r="J50" s="10" t="s">
        <v>46</v>
      </c>
      <c r="K50" s="11">
        <v>0</v>
      </c>
    </row>
    <row r="51" spans="5:11" hidden="1" x14ac:dyDescent="0.3">
      <c r="E51" s="5">
        <f>IF(C5=E42,1,0)</f>
        <v>0</v>
      </c>
      <c r="F51" s="5">
        <f>IF(C5=E43,1,0)</f>
        <v>0</v>
      </c>
      <c r="G51" s="5">
        <f>IF(C5=E44,1,0)</f>
        <v>1</v>
      </c>
      <c r="H51" s="5">
        <f>IF(C5=E45,1,0)</f>
        <v>0</v>
      </c>
      <c r="I51" s="10"/>
    </row>
    <row r="52" spans="5:11" hidden="1" x14ac:dyDescent="0.3"/>
    <row r="53" spans="5:11" hidden="1" x14ac:dyDescent="0.3"/>
    <row r="54" spans="5:11" hidden="1" x14ac:dyDescent="0.3"/>
    <row r="55" spans="5:11" hidden="1" x14ac:dyDescent="0.3"/>
    <row r="56" spans="5:11" hidden="1" x14ac:dyDescent="0.3"/>
    <row r="57" spans="5:11" hidden="1" x14ac:dyDescent="0.3"/>
    <row r="58" spans="5:11" hidden="1" x14ac:dyDescent="0.3"/>
    <row r="59" spans="5:11" hidden="1" x14ac:dyDescent="0.3"/>
    <row r="60" spans="5:11" hidden="1" x14ac:dyDescent="0.3"/>
    <row r="61" spans="5:11" hidden="1" x14ac:dyDescent="0.3"/>
    <row r="62" spans="5:11" hidden="1" x14ac:dyDescent="0.3"/>
    <row r="63" spans="5:11" hidden="1" x14ac:dyDescent="0.3"/>
    <row r="64" spans="5:11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</sheetData>
  <sheetProtection algorithmName="SHA-512" hashValue="xu1yML/RkXhJgKc2Q+3+MDf89SNVuTW10mDfPZZCqGZx7nOcYcEIlNsYXwSVhFKstwMv8DcbBXecTLrvf6/5Yw==" saltValue="iywV89UUwxvgDoBMwF4q4A==" spinCount="100000" sheet="1" objects="1" scenarios="1"/>
  <mergeCells count="10">
    <mergeCell ref="J22:K22"/>
    <mergeCell ref="B27:C27"/>
    <mergeCell ref="E7:F8"/>
    <mergeCell ref="E3:F5"/>
    <mergeCell ref="E13:F13"/>
    <mergeCell ref="E41:G41"/>
    <mergeCell ref="G22:H22"/>
    <mergeCell ref="G35:H35"/>
    <mergeCell ref="E48:I48"/>
    <mergeCell ref="E10:F11"/>
  </mergeCells>
  <dataValidations count="2">
    <dataValidation type="list" allowBlank="1" showInputMessage="1" showErrorMessage="1" sqref="C3">
      <formula1>$E$32:$E$35</formula1>
    </dataValidation>
    <dataValidation type="list" allowBlank="1" showInputMessage="1" showErrorMessage="1" sqref="C5">
      <formula1>$F$42:$F$45</formula1>
    </dataValidation>
  </dataValidations>
  <pageMargins left="0.7" right="0.7" top="0.75" bottom="0.75" header="0.3" footer="0.3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17" sqref="E17"/>
    </sheetView>
  </sheetViews>
  <sheetFormatPr defaultRowHeight="14.4" x14ac:dyDescent="0.3"/>
  <cols>
    <col min="3" max="4" width="9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Bendegúz</dc:creator>
  <cp:lastModifiedBy>Kovács Judit (Lakosság)</cp:lastModifiedBy>
  <dcterms:created xsi:type="dcterms:W3CDTF">2016-02-26T11:14:35Z</dcterms:created>
  <dcterms:modified xsi:type="dcterms:W3CDTF">2021-01-11T16:11:13Z</dcterms:modified>
</cp:coreProperties>
</file>